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AFFA7735-E41A-4365-8339-E3BC267170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Town'!$A$1:$S$208</definedName>
    <definedName name="_xlnm.Print_Area" localSheetId="5">Greenbrier!$A$1:$S$116</definedName>
    <definedName name="_xlnm.Print_Area" localSheetId="3">'Mardi Gras'!$A$1:$S$208</definedName>
    <definedName name="_xlnm.Print_Area" localSheetId="1">Mountaineer!$A$1:$S$115</definedName>
    <definedName name="_xlnm.Print_Area" localSheetId="0">Total!$A$1:$S$23</definedName>
    <definedName name="_xlnm.Print_Area" localSheetId="2">Wheeling!$A$1:$S$160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3" l="1"/>
  <c r="R18" i="3"/>
  <c r="Q18" i="3"/>
  <c r="O18" i="3"/>
  <c r="N18" i="3"/>
  <c r="M18" i="3"/>
  <c r="L18" i="3"/>
  <c r="J18" i="3"/>
  <c r="I18" i="3"/>
  <c r="H18" i="3"/>
  <c r="G18" i="3"/>
  <c r="E18" i="3"/>
  <c r="D18" i="3"/>
  <c r="C18" i="3"/>
  <c r="B18" i="3"/>
  <c r="A18" i="3"/>
  <c r="Q18" i="1"/>
  <c r="Q18" i="8"/>
  <c r="Q18" i="4"/>
  <c r="N18" i="9"/>
  <c r="M18" i="9"/>
  <c r="L18" i="9"/>
  <c r="J18" i="9"/>
  <c r="E18" i="9"/>
  <c r="N18" i="1"/>
  <c r="M18" i="1"/>
  <c r="L18" i="1"/>
  <c r="J18" i="1"/>
  <c r="E18" i="1"/>
  <c r="A18" i="1"/>
  <c r="N18" i="8"/>
  <c r="M18" i="8"/>
  <c r="L18" i="8"/>
  <c r="J18" i="8"/>
  <c r="E18" i="8"/>
  <c r="O18" i="8" s="1"/>
  <c r="A18" i="8"/>
  <c r="N18" i="7"/>
  <c r="M18" i="7"/>
  <c r="L18" i="7"/>
  <c r="J18" i="7"/>
  <c r="E18" i="7"/>
  <c r="O18" i="7" s="1"/>
  <c r="Q18" i="7" s="1"/>
  <c r="A18" i="7"/>
  <c r="N18" i="4"/>
  <c r="M18" i="4"/>
  <c r="L18" i="4"/>
  <c r="J18" i="4"/>
  <c r="E18" i="4"/>
  <c r="O18" i="4" s="1"/>
  <c r="I17" i="3"/>
  <c r="H17" i="3"/>
  <c r="G17" i="3"/>
  <c r="D17" i="3"/>
  <c r="C17" i="3"/>
  <c r="B17" i="3"/>
  <c r="N17" i="9"/>
  <c r="M17" i="9"/>
  <c r="L17" i="9"/>
  <c r="J17" i="9"/>
  <c r="E17" i="9"/>
  <c r="O17" i="9" s="1"/>
  <c r="Q17" i="9" s="1"/>
  <c r="N17" i="1"/>
  <c r="M17" i="1"/>
  <c r="L17" i="1"/>
  <c r="J17" i="1"/>
  <c r="E17" i="1"/>
  <c r="N17" i="8"/>
  <c r="M17" i="8"/>
  <c r="L17" i="8"/>
  <c r="J17" i="8"/>
  <c r="E17" i="8"/>
  <c r="O17" i="8" s="1"/>
  <c r="Q17" i="8" s="1"/>
  <c r="N17" i="7"/>
  <c r="M17" i="7"/>
  <c r="L17" i="7"/>
  <c r="J17" i="7"/>
  <c r="E17" i="7"/>
  <c r="O17" i="7" s="1"/>
  <c r="Q17" i="7" s="1"/>
  <c r="N17" i="4"/>
  <c r="M17" i="4"/>
  <c r="L17" i="4"/>
  <c r="J17" i="4"/>
  <c r="E17" i="4"/>
  <c r="O17" i="4" s="1"/>
  <c r="Q17" i="4" s="1"/>
  <c r="I16" i="3"/>
  <c r="H16" i="3"/>
  <c r="G16" i="3"/>
  <c r="D16" i="3"/>
  <c r="C16" i="3"/>
  <c r="B16" i="3"/>
  <c r="N16" i="9"/>
  <c r="M16" i="9"/>
  <c r="L16" i="9"/>
  <c r="J16" i="9"/>
  <c r="E16" i="9"/>
  <c r="N16" i="1"/>
  <c r="M16" i="1"/>
  <c r="L16" i="1"/>
  <c r="J16" i="1"/>
  <c r="E16" i="1"/>
  <c r="E16" i="3" s="1"/>
  <c r="N16" i="8"/>
  <c r="M16" i="8"/>
  <c r="L16" i="8"/>
  <c r="J16" i="8"/>
  <c r="E16" i="8"/>
  <c r="N16" i="7"/>
  <c r="M16" i="7"/>
  <c r="L16" i="7"/>
  <c r="J16" i="7"/>
  <c r="E16" i="7"/>
  <c r="O16" i="7" s="1"/>
  <c r="Q16" i="7" s="1"/>
  <c r="N16" i="4"/>
  <c r="M16" i="4"/>
  <c r="L16" i="4"/>
  <c r="J16" i="4"/>
  <c r="E16" i="4"/>
  <c r="O16" i="4" s="1"/>
  <c r="Q16" i="4" s="1"/>
  <c r="S16" i="4" s="1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O15" i="8" s="1"/>
  <c r="Q15" i="8" s="1"/>
  <c r="N15" i="7"/>
  <c r="M15" i="7"/>
  <c r="L15" i="7"/>
  <c r="J15" i="7"/>
  <c r="E15" i="7"/>
  <c r="N15" i="4"/>
  <c r="M15" i="4"/>
  <c r="L15" i="4"/>
  <c r="J15" i="4"/>
  <c r="E15" i="4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E14" i="7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O13" i="8" s="1"/>
  <c r="Q13" i="8" s="1"/>
  <c r="N13" i="7"/>
  <c r="M13" i="7"/>
  <c r="L13" i="7"/>
  <c r="J13" i="7"/>
  <c r="E13" i="7"/>
  <c r="O13" i="7" s="1"/>
  <c r="Q13" i="7" s="1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O12" i="1" s="1"/>
  <c r="Q12" i="1" s="1"/>
  <c r="N12" i="8"/>
  <c r="M12" i="8"/>
  <c r="L12" i="8"/>
  <c r="J12" i="8"/>
  <c r="E12" i="8"/>
  <c r="O12" i="8" s="1"/>
  <c r="Q12" i="8" s="1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O11" i="8" s="1"/>
  <c r="Q11" i="8" s="1"/>
  <c r="N11" i="7"/>
  <c r="M11" i="7"/>
  <c r="L11" i="7"/>
  <c r="J11" i="7"/>
  <c r="E11" i="7"/>
  <c r="N11" i="4"/>
  <c r="M11" i="4"/>
  <c r="L11" i="4"/>
  <c r="J11" i="4"/>
  <c r="E11" i="4"/>
  <c r="O11" i="4" s="1"/>
  <c r="Q11" i="4" s="1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A16" i="9" s="1"/>
  <c r="A17" i="9" s="1"/>
  <c r="A18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A17" i="1" s="1"/>
  <c r="N10" i="8"/>
  <c r="M10" i="8"/>
  <c r="E10" i="8"/>
  <c r="A10" i="8"/>
  <c r="A11" i="8" s="1"/>
  <c r="A12" i="8" s="1"/>
  <c r="A13" i="8" s="1"/>
  <c r="A14" i="8" s="1"/>
  <c r="A15" i="8" s="1"/>
  <c r="A16" i="8" s="1"/>
  <c r="A17" i="8" s="1"/>
  <c r="N10" i="7"/>
  <c r="M10" i="7"/>
  <c r="L10" i="7"/>
  <c r="J10" i="7"/>
  <c r="E10" i="7"/>
  <c r="A10" i="7"/>
  <c r="A11" i="7" s="1"/>
  <c r="A12" i="7" s="1"/>
  <c r="A13" i="7" s="1"/>
  <c r="A14" i="7" s="1"/>
  <c r="A15" i="7" s="1"/>
  <c r="A16" i="7" s="1"/>
  <c r="A17" i="7" s="1"/>
  <c r="N10" i="4"/>
  <c r="M10" i="4"/>
  <c r="L10" i="4"/>
  <c r="J10" i="4"/>
  <c r="E10" i="4"/>
  <c r="O18" i="1" l="1"/>
  <c r="S18" i="1" s="1"/>
  <c r="O18" i="9"/>
  <c r="O16" i="9"/>
  <c r="Q16" i="9" s="1"/>
  <c r="S16" i="9" s="1"/>
  <c r="L17" i="3"/>
  <c r="M17" i="3"/>
  <c r="S18" i="8"/>
  <c r="R18" i="8"/>
  <c r="E17" i="3"/>
  <c r="N16" i="3"/>
  <c r="N17" i="3"/>
  <c r="S18" i="7"/>
  <c r="R18" i="7"/>
  <c r="O10" i="7"/>
  <c r="Q10" i="7" s="1"/>
  <c r="J17" i="3"/>
  <c r="Q17" i="3"/>
  <c r="O15" i="7"/>
  <c r="Q15" i="7" s="1"/>
  <c r="S15" i="7" s="1"/>
  <c r="S18" i="4"/>
  <c r="R18" i="4"/>
  <c r="O17" i="1"/>
  <c r="Q17" i="1" s="1"/>
  <c r="S17" i="9"/>
  <c r="R17" i="9"/>
  <c r="S17" i="1"/>
  <c r="R17" i="1"/>
  <c r="J16" i="3"/>
  <c r="L16" i="3"/>
  <c r="S17" i="8"/>
  <c r="R17" i="8"/>
  <c r="S17" i="7"/>
  <c r="R17" i="7"/>
  <c r="O14" i="7"/>
  <c r="Q14" i="7" s="1"/>
  <c r="M16" i="3"/>
  <c r="S17" i="4"/>
  <c r="R17" i="4"/>
  <c r="J14" i="3"/>
  <c r="O15" i="4"/>
  <c r="Q15" i="4" s="1"/>
  <c r="S15" i="4" s="1"/>
  <c r="O16" i="1"/>
  <c r="Q16" i="1" s="1"/>
  <c r="S16" i="1" s="1"/>
  <c r="O16" i="8"/>
  <c r="Q16" i="8" s="1"/>
  <c r="S16" i="8" s="1"/>
  <c r="R16" i="9"/>
  <c r="O10" i="9"/>
  <c r="Q10" i="9" s="1"/>
  <c r="S10" i="9" s="1"/>
  <c r="O13" i="9"/>
  <c r="Q13" i="9" s="1"/>
  <c r="S13" i="9" s="1"/>
  <c r="O13" i="1"/>
  <c r="Q13" i="1" s="1"/>
  <c r="S13" i="1" s="1"/>
  <c r="L14" i="3"/>
  <c r="L15" i="3"/>
  <c r="S16" i="7"/>
  <c r="R16" i="7"/>
  <c r="J15" i="3"/>
  <c r="R16" i="4"/>
  <c r="O15" i="1"/>
  <c r="Q15" i="1" s="1"/>
  <c r="S15" i="1" s="1"/>
  <c r="N15" i="3"/>
  <c r="M15" i="3"/>
  <c r="E15" i="3"/>
  <c r="O15" i="9"/>
  <c r="Q15" i="9" s="1"/>
  <c r="N14" i="3"/>
  <c r="S15" i="8"/>
  <c r="R15" i="8"/>
  <c r="M14" i="3"/>
  <c r="R15" i="7"/>
  <c r="E14" i="3"/>
  <c r="O12" i="7"/>
  <c r="Q12" i="7" s="1"/>
  <c r="O14" i="9"/>
  <c r="Q14" i="9" s="1"/>
  <c r="S14" i="9" s="1"/>
  <c r="O14" i="1"/>
  <c r="Q14" i="1" s="1"/>
  <c r="O14" i="8"/>
  <c r="M13" i="3"/>
  <c r="N13" i="3"/>
  <c r="S14" i="7"/>
  <c r="R14" i="7"/>
  <c r="E13" i="3"/>
  <c r="J13" i="3"/>
  <c r="L13" i="3"/>
  <c r="O14" i="4"/>
  <c r="N12" i="3"/>
  <c r="R13" i="1"/>
  <c r="M12" i="3"/>
  <c r="R13" i="8"/>
  <c r="S13" i="8"/>
  <c r="L12" i="3"/>
  <c r="E12" i="3"/>
  <c r="S13" i="7"/>
  <c r="R13" i="7"/>
  <c r="J12" i="3"/>
  <c r="O13" i="4"/>
  <c r="A13" i="4"/>
  <c r="A12" i="3"/>
  <c r="A11" i="3"/>
  <c r="O12" i="9"/>
  <c r="Q12" i="9" s="1"/>
  <c r="R12" i="9" s="1"/>
  <c r="O12" i="4"/>
  <c r="S12" i="1"/>
  <c r="R12" i="1"/>
  <c r="N11" i="3"/>
  <c r="S12" i="8"/>
  <c r="R12" i="8"/>
  <c r="E11" i="3"/>
  <c r="R12" i="7"/>
  <c r="S12" i="7"/>
  <c r="J11" i="3"/>
  <c r="L11" i="3"/>
  <c r="M11" i="3"/>
  <c r="O11" i="9"/>
  <c r="Q11" i="9" s="1"/>
  <c r="R11" i="9" s="1"/>
  <c r="O11" i="1"/>
  <c r="Q11" i="1" s="1"/>
  <c r="S11" i="1" s="1"/>
  <c r="O11" i="7"/>
  <c r="S11" i="8"/>
  <c r="R11" i="8"/>
  <c r="S11" i="4"/>
  <c r="R11" i="4"/>
  <c r="O10" i="1"/>
  <c r="Q10" i="1" s="1"/>
  <c r="R10" i="1" s="1"/>
  <c r="M10" i="3"/>
  <c r="N10" i="3"/>
  <c r="J10" i="8"/>
  <c r="J10" i="3" s="1"/>
  <c r="L10" i="3"/>
  <c r="E10" i="3"/>
  <c r="S10" i="7"/>
  <c r="R10" i="7"/>
  <c r="O10" i="4"/>
  <c r="I20" i="9"/>
  <c r="H20" i="9"/>
  <c r="G20" i="9"/>
  <c r="D20" i="9"/>
  <c r="C20" i="9"/>
  <c r="B20" i="9"/>
  <c r="I20" i="1"/>
  <c r="H20" i="1"/>
  <c r="G20" i="1"/>
  <c r="D20" i="1"/>
  <c r="C20" i="1"/>
  <c r="B20" i="1"/>
  <c r="I20" i="8"/>
  <c r="H20" i="8"/>
  <c r="G20" i="8"/>
  <c r="D20" i="8"/>
  <c r="C20" i="8"/>
  <c r="B20" i="8"/>
  <c r="I20" i="7"/>
  <c r="H20" i="7"/>
  <c r="G20" i="7"/>
  <c r="D20" i="7"/>
  <c r="C20" i="7"/>
  <c r="B20" i="7"/>
  <c r="I20" i="4"/>
  <c r="H20" i="4"/>
  <c r="G20" i="4"/>
  <c r="C20" i="4"/>
  <c r="D20" i="4"/>
  <c r="B20" i="4"/>
  <c r="N9" i="4"/>
  <c r="N20" i="4" s="1"/>
  <c r="M9" i="4"/>
  <c r="M20" i="4" s="1"/>
  <c r="L9" i="4"/>
  <c r="L20" i="4" s="1"/>
  <c r="J9" i="4"/>
  <c r="J20" i="4" s="1"/>
  <c r="E9" i="4"/>
  <c r="E20" i="4" s="1"/>
  <c r="N9" i="7"/>
  <c r="N20" i="7" s="1"/>
  <c r="M9" i="7"/>
  <c r="M20" i="7" s="1"/>
  <c r="L9" i="7"/>
  <c r="L20" i="7" s="1"/>
  <c r="J9" i="7"/>
  <c r="J20" i="7" s="1"/>
  <c r="E9" i="7"/>
  <c r="N9" i="8"/>
  <c r="N20" i="8" s="1"/>
  <c r="M9" i="8"/>
  <c r="M20" i="8" s="1"/>
  <c r="L9" i="8"/>
  <c r="L20" i="8" s="1"/>
  <c r="J9" i="8"/>
  <c r="E9" i="8"/>
  <c r="E20" i="8" s="1"/>
  <c r="N9" i="1"/>
  <c r="N20" i="1" s="1"/>
  <c r="M9" i="1"/>
  <c r="M20" i="1" s="1"/>
  <c r="L9" i="1"/>
  <c r="L20" i="1" s="1"/>
  <c r="J9" i="1"/>
  <c r="J20" i="1" s="1"/>
  <c r="E9" i="1"/>
  <c r="E20" i="1" s="1"/>
  <c r="Q18" i="9" l="1"/>
  <c r="S18" i="9" s="1"/>
  <c r="R18" i="1"/>
  <c r="O17" i="3"/>
  <c r="R17" i="3"/>
  <c r="R16" i="8"/>
  <c r="S17" i="3"/>
  <c r="R13" i="9"/>
  <c r="R10" i="9"/>
  <c r="S16" i="3"/>
  <c r="Q16" i="3"/>
  <c r="O16" i="3"/>
  <c r="R15" i="4"/>
  <c r="R16" i="1"/>
  <c r="R16" i="3" s="1"/>
  <c r="S11" i="9"/>
  <c r="R15" i="1"/>
  <c r="Q15" i="3"/>
  <c r="S15" i="9"/>
  <c r="S15" i="3" s="1"/>
  <c r="R15" i="9"/>
  <c r="O15" i="3"/>
  <c r="R11" i="1"/>
  <c r="R14" i="1"/>
  <c r="S14" i="1"/>
  <c r="Q14" i="8"/>
  <c r="S14" i="8" s="1"/>
  <c r="O14" i="3"/>
  <c r="R14" i="9"/>
  <c r="R14" i="8"/>
  <c r="Q14" i="4"/>
  <c r="O13" i="3"/>
  <c r="Q13" i="4"/>
  <c r="A13" i="3"/>
  <c r="A14" i="4"/>
  <c r="S12" i="9"/>
  <c r="Q12" i="4"/>
  <c r="Q12" i="3" s="1"/>
  <c r="O12" i="3"/>
  <c r="O10" i="8"/>
  <c r="Q10" i="8" s="1"/>
  <c r="S10" i="8" s="1"/>
  <c r="Q11" i="7"/>
  <c r="O11" i="3"/>
  <c r="S10" i="1"/>
  <c r="O9" i="7"/>
  <c r="O20" i="7" s="1"/>
  <c r="J20" i="8"/>
  <c r="Q10" i="4"/>
  <c r="E20" i="7"/>
  <c r="O9" i="4"/>
  <c r="Q9" i="4" s="1"/>
  <c r="O9" i="1"/>
  <c r="O20" i="1" s="1"/>
  <c r="O9" i="8"/>
  <c r="R18" i="9" l="1"/>
  <c r="R15" i="3"/>
  <c r="O20" i="8"/>
  <c r="A14" i="3"/>
  <c r="A15" i="4"/>
  <c r="Q14" i="3"/>
  <c r="R14" i="4"/>
  <c r="R14" i="3" s="1"/>
  <c r="S14" i="4"/>
  <c r="S14" i="3" s="1"/>
  <c r="O10" i="3"/>
  <c r="R10" i="8"/>
  <c r="S13" i="4"/>
  <c r="S13" i="3" s="1"/>
  <c r="Q13" i="3"/>
  <c r="R13" i="4"/>
  <c r="R13" i="3" s="1"/>
  <c r="S12" i="4"/>
  <c r="S12" i="3" s="1"/>
  <c r="R12" i="4"/>
  <c r="R12" i="3" s="1"/>
  <c r="S11" i="7"/>
  <c r="S11" i="3" s="1"/>
  <c r="Q11" i="3"/>
  <c r="R11" i="7"/>
  <c r="R11" i="3" s="1"/>
  <c r="Q9" i="7"/>
  <c r="Q20" i="7" s="1"/>
  <c r="Q10" i="3"/>
  <c r="S10" i="4"/>
  <c r="S10" i="3" s="1"/>
  <c r="R10" i="4"/>
  <c r="O20" i="4"/>
  <c r="Q20" i="4"/>
  <c r="Q9" i="1"/>
  <c r="Q20" i="1" s="1"/>
  <c r="Q9" i="8"/>
  <c r="Q20" i="8" s="1"/>
  <c r="R10" i="3" l="1"/>
  <c r="A15" i="3"/>
  <c r="A16" i="4"/>
  <c r="S9" i="7"/>
  <c r="S20" i="7" s="1"/>
  <c r="R9" i="7"/>
  <c r="R20" i="7" s="1"/>
  <c r="R9" i="1"/>
  <c r="R20" i="1" s="1"/>
  <c r="S9" i="1"/>
  <c r="S20" i="1" s="1"/>
  <c r="S9" i="4"/>
  <c r="S20" i="4" s="1"/>
  <c r="R9" i="4"/>
  <c r="R20" i="4" s="1"/>
  <c r="S9" i="8"/>
  <c r="S20" i="8" s="1"/>
  <c r="R9" i="8"/>
  <c r="R20" i="8" s="1"/>
  <c r="A16" i="3" l="1"/>
  <c r="A17" i="4"/>
  <c r="N9" i="9"/>
  <c r="N20" i="9" s="1"/>
  <c r="M9" i="9"/>
  <c r="M20" i="9" s="1"/>
  <c r="L9" i="9"/>
  <c r="L20" i="9" s="1"/>
  <c r="J9" i="9"/>
  <c r="J20" i="9" s="1"/>
  <c r="E9" i="9"/>
  <c r="E20" i="9" s="1"/>
  <c r="A17" i="3" l="1"/>
  <c r="A18" i="4"/>
  <c r="O9" i="9"/>
  <c r="O20" i="9" s="1"/>
  <c r="Q9" i="9" l="1"/>
  <c r="S9" i="9" l="1"/>
  <c r="S20" i="9" s="1"/>
  <c r="Q20" i="9"/>
  <c r="R9" i="9"/>
  <c r="R20" i="9" s="1"/>
  <c r="I9" i="3" l="1"/>
  <c r="H9" i="3"/>
  <c r="G9" i="3"/>
  <c r="D9" i="3"/>
  <c r="C9" i="3"/>
  <c r="B9" i="3"/>
  <c r="J9" i="3" l="1"/>
  <c r="N9" i="3"/>
  <c r="L9" i="3"/>
  <c r="E9" i="3"/>
  <c r="M9" i="3"/>
  <c r="Q9" i="3" l="1"/>
  <c r="O9" i="3"/>
  <c r="S9" i="3" l="1"/>
  <c r="R9" i="3"/>
  <c r="I20" i="3"/>
  <c r="H20" i="3"/>
  <c r="G20" i="3"/>
  <c r="N20" i="3" l="1"/>
  <c r="M20" i="3"/>
  <c r="D20" i="3" l="1"/>
  <c r="C20" i="3"/>
  <c r="B20" i="3"/>
  <c r="J20" i="3" l="1"/>
  <c r="E20" i="3"/>
  <c r="L20" i="3" l="1"/>
  <c r="O20" i="3" l="1"/>
  <c r="Q20" i="3" l="1"/>
  <c r="R20" i="3" l="1"/>
  <c r="S20" i="3"/>
  <c r="A9" i="9" l="1"/>
  <c r="A9" i="3"/>
  <c r="A9" i="1"/>
  <c r="A9" i="8"/>
  <c r="A9" i="7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<sst xmlns="http://schemas.openxmlformats.org/spreadsheetml/2006/main" count="122" uniqueCount="28">
  <si>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</si>
  <si>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</si>
  <si>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</si>
  <si>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</si>
  <si>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</si>
  <si>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</si>
  <si>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</si>
  <si>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</si>
  <si>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</si>
  <si>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</si>
  <si>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</si>
  <si>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</si>
  <si>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</si>
  <si>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</si>
  <si>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</si>
  <si>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</si>
  <si>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</si>
  <si>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</si>
  <si>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</si>
  <si>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</si>
  <si>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</si>
  <si>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</si>
  <si>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</si>
  <si>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</si>
  <si>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</si>
  <si>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</si>
  <si>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</si>
  <si>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SEPTEMBER 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</si>
</sst>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3"/>
  <sheetViews>
    <sheetView tabSelected="1" zoomScaleNormal="100" workbookViewId="0">
      <pane ySplit="7" topLeftCell="A8" activePane="bottomLeft" state="frozen"/>
      <selection pane="bottomLeft" activeCell="A19" sqref="A19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8">
        <f>Mountaineer!A17</f>
        <v>45899</v>
      </c>
      <c r="B17" s="6">
        <f>SUM(Mountaineer:Greenbrier!B17)</f>
        <v>892877.63002799999</v>
      </c>
      <c r="C17" s="6">
        <f>SUM(Mountaineer:Greenbrier!C17)</f>
        <v>-8887.77</v>
      </c>
      <c r="D17" s="6">
        <f>SUM(Mountaineer:Greenbrier!D17)</f>
        <v>-552572.60000399989</v>
      </c>
      <c r="E17" s="6">
        <f>SUM(Mountaineer:Greenbrier!E17)</f>
        <v>331417.26002400002</v>
      </c>
      <c r="F17" s="12"/>
      <c r="G17" s="6">
        <f>SUM(Mountaineer:Greenbrier!G17)</f>
        <v>7301423.5700000003</v>
      </c>
      <c r="H17" s="6">
        <f>SUM(Mountaineer:Greenbrier!H17)</f>
        <v>-13905.600000000002</v>
      </c>
      <c r="I17" s="6">
        <f>SUM(Mountaineer:Greenbrier!I17)</f>
        <v>-5707715.3499999996</v>
      </c>
      <c r="J17" s="6">
        <f>SUM(Mountaineer:Greenbrier!J17)</f>
        <v>1579802.6199999996</v>
      </c>
      <c r="K17" s="12"/>
      <c r="L17" s="6">
        <f>SUM(Mountaineer:Greenbrier!L17)</f>
        <v>8194301.2000280004</v>
      </c>
      <c r="M17" s="6">
        <f>SUM(Mountaineer:Greenbrier!M17)</f>
        <v>-22793.370000000003</v>
      </c>
      <c r="N17" s="6">
        <f>SUM(Mountaineer:Greenbrier!N17)</f>
        <v>-6260287.9500040002</v>
      </c>
      <c r="O17" s="6">
        <f>SUM(Mountaineer:Greenbrier!O17)</f>
        <v>1911219.8800239996</v>
      </c>
      <c r="P17" s="12"/>
      <c r="Q17" s="6">
        <f>SUM(Mountaineer:Greenbrier!Q17)</f>
        <v>191122</v>
      </c>
      <c r="R17" s="6">
        <f>SUM(Mountaineer:Greenbrier!R17)</f>
        <v>28668.300000000003</v>
      </c>
      <c r="S17" s="6">
        <f>SUM(Mountaineer:Greenbrier!S17)</f>
        <v>162453.70000000001</v>
      </c>
      <c r="T17" s="14"/>
    </row>
    <row r="18" spans="1:20" ht="15" customHeight="1" x14ac:dyDescent="0.25">
      <c r="A18" s="18">
        <f>Mountaineer!A18</f>
        <v>45906</v>
      </c>
      <c r="B18" s="6">
        <f>SUM(Mountaineer:Greenbrier!B18)</f>
        <v>1006882.1100199999</v>
      </c>
      <c r="C18" s="6">
        <f>SUM(Mountaineer:Greenbrier!C18)</f>
        <v>-17916.45</v>
      </c>
      <c r="D18" s="6">
        <f>SUM(Mountaineer:Greenbrier!D18)</f>
        <v>-706199.58999100002</v>
      </c>
      <c r="E18" s="6">
        <f>SUM(Mountaineer:Greenbrier!E18)</f>
        <v>282766.07002899994</v>
      </c>
      <c r="F18" s="12"/>
      <c r="G18" s="6">
        <f>SUM(Mountaineer:Greenbrier!G18)</f>
        <v>8903797.1999999993</v>
      </c>
      <c r="H18" s="6">
        <f>SUM(Mountaineer:Greenbrier!H18)</f>
        <v>-10364.6</v>
      </c>
      <c r="I18" s="6">
        <f>SUM(Mountaineer:Greenbrier!I18)</f>
        <v>-6653187.3000000007</v>
      </c>
      <c r="J18" s="6">
        <f>SUM(Mountaineer:Greenbrier!J18)</f>
        <v>2240245.3000000007</v>
      </c>
      <c r="K18" s="12"/>
      <c r="L18" s="6">
        <f>SUM(Mountaineer:Greenbrier!L18)</f>
        <v>9910679.3100199997</v>
      </c>
      <c r="M18" s="6">
        <f>SUM(Mountaineer:Greenbrier!M18)</f>
        <v>-28281.05</v>
      </c>
      <c r="N18" s="6">
        <f>SUM(Mountaineer:Greenbrier!N18)</f>
        <v>-7359386.8899910003</v>
      </c>
      <c r="O18" s="6">
        <f>SUM(Mountaineer:Greenbrier!O18)</f>
        <v>2523011.3700290006</v>
      </c>
      <c r="P18" s="12"/>
      <c r="Q18" s="6">
        <f>SUM(Mountaineer:Greenbrier!Q18)</f>
        <v>252301.16</v>
      </c>
      <c r="R18" s="6">
        <f>SUM(Mountaineer:Greenbrier!R18)</f>
        <v>37845.159999999996</v>
      </c>
      <c r="S18" s="6">
        <f>SUM(Mountaineer:Greenbrier!S18)</f>
        <v>214456</v>
      </c>
      <c r="T18" s="14"/>
    </row>
    <row r="19" spans="1:20" ht="15" customHeight="1" x14ac:dyDescent="0.25">
      <c r="A19" s="17"/>
      <c r="B19" s="6"/>
      <c r="C19" s="6"/>
      <c r="D19" s="6"/>
      <c r="E19" s="6"/>
      <c r="F19" s="12"/>
      <c r="G19" s="6"/>
      <c r="H19" s="6"/>
      <c r="I19" s="6"/>
      <c r="J19" s="6"/>
      <c r="K19" s="12"/>
      <c r="L19" s="6"/>
      <c r="M19" s="6"/>
      <c r="N19" s="6"/>
      <c r="O19" s="6"/>
      <c r="P19" s="12"/>
      <c r="Q19" s="6"/>
      <c r="R19" s="6"/>
      <c r="S19" s="6"/>
      <c r="T19" s="14"/>
    </row>
    <row r="20" spans="1:20" ht="15" customHeight="1" thickBot="1" x14ac:dyDescent="0.3">
      <c r="B20" s="7">
        <f>SUM(B9:B19)</f>
        <v>6028571.2930629989</v>
      </c>
      <c r="C20" s="7">
        <f>SUM(C9:C19)</f>
        <v>-122277.27</v>
      </c>
      <c r="D20" s="7">
        <f>SUM(D9:D19)</f>
        <v>-4796197.7199969999</v>
      </c>
      <c r="E20" s="7">
        <f>SUM(E9:E19)</f>
        <v>1110096.3030659999</v>
      </c>
      <c r="F20" s="12"/>
      <c r="G20" s="7">
        <f>SUM(G9:G19)</f>
        <v>53655748.11999999</v>
      </c>
      <c r="H20" s="7">
        <f>SUM(H9:H19)</f>
        <v>-112293.63000000002</v>
      </c>
      <c r="I20" s="7">
        <f>SUM(I9:I19)</f>
        <v>-44338837.390000001</v>
      </c>
      <c r="J20" s="7">
        <f>SUM(J9:J19)</f>
        <v>9204617.0999999996</v>
      </c>
      <c r="K20" s="12"/>
      <c r="L20" s="7">
        <f>SUM(L9:L19)</f>
        <v>59684319.413062997</v>
      </c>
      <c r="M20" s="7">
        <f>SUM(M9:M19)</f>
        <v>-234570.9</v>
      </c>
      <c r="N20" s="7">
        <f>SUM(N9:N19)</f>
        <v>-49135035.109997004</v>
      </c>
      <c r="O20" s="7">
        <f>SUM(O9:O19)</f>
        <v>10314713.403066</v>
      </c>
      <c r="P20" s="12"/>
      <c r="Q20" s="7">
        <f>SUM(Q9:Q19)</f>
        <v>1031471.42</v>
      </c>
      <c r="R20" s="7">
        <f>SUM(R9:R19)</f>
        <v>154720.72</v>
      </c>
      <c r="S20" s="7">
        <f>SUM(S9:S19)</f>
        <v>876750.7</v>
      </c>
      <c r="T20" s="12"/>
    </row>
    <row r="21" spans="1:20" ht="15" customHeight="1" thickTop="1" x14ac:dyDescent="0.25"/>
    <row r="22" spans="1:20" ht="15" customHeight="1" x14ac:dyDescent="0.25">
      <c r="A22" s="11" t="s">
        <v>23</v>
      </c>
    </row>
    <row r="23" spans="1:20" ht="15" customHeight="1" x14ac:dyDescent="0.25">
      <c r="A23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3"/>
  <sheetViews>
    <sheetView zoomScaleNormal="100" workbookViewId="0">
      <pane ySplit="6" topLeftCell="A7" activePane="bottomLeft" state="frozen"/>
      <selection activeCell="A4" sqref="A4:S4"/>
      <selection pane="bottomLeft" activeCell="A19" sqref="A19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18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49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0">SUM(G16:I16)</f>
        <v>25772.069999999978</v>
      </c>
      <c r="K16" s="12"/>
      <c r="L16" s="6">
        <f t="shared" ref="L16" si="51">B16+G16</f>
        <v>344120.22</v>
      </c>
      <c r="M16" s="6">
        <f t="shared" ref="M16" si="52">C16+H16</f>
        <v>0</v>
      </c>
      <c r="N16" s="6">
        <f t="shared" ref="N16" si="53">D16+I16</f>
        <v>-316033.8</v>
      </c>
      <c r="O16" s="6">
        <f t="shared" ref="O16" si="54">E16+J16</f>
        <v>28086.419999999976</v>
      </c>
      <c r="P16" s="6"/>
      <c r="Q16" s="6">
        <f>ROUND(O16*0.1,2)</f>
        <v>2808.64</v>
      </c>
      <c r="R16" s="6">
        <f>ROUND(Q16*0.15,2)</f>
        <v>421.3</v>
      </c>
      <c r="S16" s="6">
        <f>ROUND(Q16*0.85,2)</f>
        <v>2387.34</v>
      </c>
    </row>
    <row r="17" spans="1:19" ht="15" customHeight="1" x14ac:dyDescent="0.25">
      <c r="A17" s="20">
        <f t="shared" si="13"/>
        <v>45899</v>
      </c>
      <c r="B17" s="6">
        <v>128183.25</v>
      </c>
      <c r="C17" s="6">
        <v>-50</v>
      </c>
      <c r="D17" s="6">
        <v>-96058.3</v>
      </c>
      <c r="E17" s="6">
        <f t="shared" ref="E17" si="55">SUM(B17:D17)</f>
        <v>32074.949999999997</v>
      </c>
      <c r="F17" s="12"/>
      <c r="G17" s="6">
        <v>511594.15</v>
      </c>
      <c r="H17" s="6">
        <v>0</v>
      </c>
      <c r="I17" s="6">
        <v>-405838.83</v>
      </c>
      <c r="J17" s="6">
        <f t="shared" ref="J17" si="56">SUM(G17:I17)</f>
        <v>105755.32</v>
      </c>
      <c r="K17" s="12"/>
      <c r="L17" s="6">
        <f t="shared" ref="L17" si="57">B17+G17</f>
        <v>639777.4</v>
      </c>
      <c r="M17" s="6">
        <f t="shared" ref="M17" si="58">C17+H17</f>
        <v>-50</v>
      </c>
      <c r="N17" s="6">
        <f t="shared" ref="N17" si="59">D17+I17</f>
        <v>-501897.13</v>
      </c>
      <c r="O17" s="6">
        <f t="shared" ref="O17" si="60">E17+J17</f>
        <v>137830.27000000002</v>
      </c>
      <c r="P17" s="6"/>
      <c r="Q17" s="6">
        <f>ROUND(O17*0.1,2)</f>
        <v>13783.03</v>
      </c>
      <c r="R17" s="6">
        <f>ROUND(Q17*0.15,2)</f>
        <v>2067.4499999999998</v>
      </c>
      <c r="S17" s="6">
        <f>ROUND(Q17*0.85,2)</f>
        <v>11715.58</v>
      </c>
    </row>
    <row r="18" spans="1:19" ht="15" customHeight="1" x14ac:dyDescent="0.25">
      <c r="A18" s="20">
        <f t="shared" si="13"/>
        <v>45906</v>
      </c>
      <c r="B18" s="6">
        <v>100858.53</v>
      </c>
      <c r="C18" s="6">
        <v>-1114.6500000000001</v>
      </c>
      <c r="D18" s="6">
        <v>-81986.95</v>
      </c>
      <c r="E18" s="6">
        <f t="shared" ref="E18" si="61">SUM(B18:D18)</f>
        <v>17756.930000000008</v>
      </c>
      <c r="F18" s="12"/>
      <c r="G18" s="6">
        <v>487735.49</v>
      </c>
      <c r="H18" s="6">
        <v>-170</v>
      </c>
      <c r="I18" s="6">
        <v>-426935.88</v>
      </c>
      <c r="J18" s="6">
        <f t="shared" ref="J18" si="62">SUM(G18:I18)</f>
        <v>60629.609999999986</v>
      </c>
      <c r="K18" s="12"/>
      <c r="L18" s="6">
        <f t="shared" ref="L18" si="63">B18+G18</f>
        <v>588594.02</v>
      </c>
      <c r="M18" s="6">
        <f t="shared" ref="M18" si="64">C18+H18</f>
        <v>-1284.6500000000001</v>
      </c>
      <c r="N18" s="6">
        <f t="shared" ref="N18" si="65">D18+I18</f>
        <v>-508922.83</v>
      </c>
      <c r="O18" s="6">
        <f t="shared" ref="O18" si="66">E18+J18</f>
        <v>78386.539999999994</v>
      </c>
      <c r="P18" s="6"/>
      <c r="Q18" s="6">
        <f>ROUND(O18*0.1,2)+0.01</f>
        <v>7838.66</v>
      </c>
      <c r="R18" s="6">
        <f>ROUND(Q18*0.15,2)</f>
        <v>1175.8</v>
      </c>
      <c r="S18" s="6">
        <f>ROUND(Q18*0.85,2)</f>
        <v>6662.86</v>
      </c>
    </row>
    <row r="19" spans="1:19" ht="15" customHeight="1" x14ac:dyDescent="0.25">
      <c r="A19" s="20"/>
      <c r="B19" s="6"/>
      <c r="C19" s="6"/>
      <c r="D19" s="6"/>
      <c r="E19" s="6"/>
      <c r="F19" s="12"/>
      <c r="G19" s="6"/>
      <c r="H19" s="6"/>
      <c r="I19" s="6"/>
      <c r="J19" s="6"/>
      <c r="K19" s="12"/>
      <c r="L19" s="6"/>
      <c r="M19" s="6"/>
      <c r="N19" s="6"/>
      <c r="O19" s="6"/>
      <c r="P19" s="6"/>
      <c r="Q19" s="6"/>
      <c r="R19" s="6"/>
      <c r="S19" s="6"/>
    </row>
    <row r="20" spans="1:19" ht="15" customHeight="1" thickBot="1" x14ac:dyDescent="0.3">
      <c r="B20" s="7">
        <f>SUM(B9:B19)</f>
        <v>632993.05000000005</v>
      </c>
      <c r="C20" s="7">
        <f t="shared" ref="C20:E20" si="67">SUM(C9:C19)</f>
        <v>-5594.65</v>
      </c>
      <c r="D20" s="7">
        <f t="shared" si="67"/>
        <v>-519996.05000000005</v>
      </c>
      <c r="E20" s="7">
        <f t="shared" si="67"/>
        <v>107402.34999999999</v>
      </c>
      <c r="F20" s="12"/>
      <c r="G20" s="7">
        <f>SUM(G9:G19)</f>
        <v>3713254.5399999991</v>
      </c>
      <c r="H20" s="7">
        <f t="shared" ref="H20" si="68">SUM(H9:H19)</f>
        <v>-2040</v>
      </c>
      <c r="I20" s="7">
        <f t="shared" ref="I20" si="69">SUM(I9:I19)</f>
        <v>-3240810.01</v>
      </c>
      <c r="J20" s="7">
        <f t="shared" ref="J20" si="70">SUM(J9:J19)</f>
        <v>470404.52999999997</v>
      </c>
      <c r="K20" s="12"/>
      <c r="L20" s="7">
        <f>SUM(L9:L19)</f>
        <v>4346247.59</v>
      </c>
      <c r="M20" s="7">
        <f t="shared" ref="M20" si="71">SUM(M9:M19)</f>
        <v>-7634.65</v>
      </c>
      <c r="N20" s="7">
        <f t="shared" ref="N20" si="72">SUM(N9:N19)</f>
        <v>-3760806.06</v>
      </c>
      <c r="O20" s="7">
        <f t="shared" ref="O20" si="73">SUM(O9:O19)</f>
        <v>577806.87999999989</v>
      </c>
      <c r="P20" s="12"/>
      <c r="Q20" s="7">
        <f>SUM(Q9:Q19)</f>
        <v>57780.7</v>
      </c>
      <c r="R20" s="7">
        <f t="shared" ref="R20:S20" si="74">SUM(R9:R19)</f>
        <v>8667.119999999999</v>
      </c>
      <c r="S20" s="7">
        <f t="shared" si="74"/>
        <v>49113.58</v>
      </c>
    </row>
    <row r="21" spans="1:19" ht="15" customHeight="1" thickTop="1" x14ac:dyDescent="0.25"/>
    <row r="22" spans="1:19" ht="15" customHeight="1" x14ac:dyDescent="0.25">
      <c r="A22" s="11" t="s">
        <v>23</v>
      </c>
    </row>
    <row r="23" spans="1:19" ht="15" customHeight="1" x14ac:dyDescent="0.25">
      <c r="A2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3"/>
  <sheetViews>
    <sheetView zoomScaleNormal="100" workbookViewId="0">
      <pane ySplit="6" topLeftCell="A7" activePane="bottomLeft" state="frozen"/>
      <selection activeCell="A4" sqref="A4:S4"/>
      <selection pane="bottomLeft" activeCell="A19" sqref="A19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5" width="16.71093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5" width="16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18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>
        <f t="shared" si="14"/>
        <v>45899</v>
      </c>
      <c r="B17" s="6">
        <v>303759.02</v>
      </c>
      <c r="C17" s="6">
        <v>-8767.77</v>
      </c>
      <c r="D17" s="6">
        <v>-240001.15999999997</v>
      </c>
      <c r="E17" s="6">
        <f t="shared" ref="E17" si="65">SUM(B17:D17)</f>
        <v>54990.090000000026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303759.02</v>
      </c>
      <c r="M17" s="6">
        <f t="shared" ref="M17" si="68">C17+H17</f>
        <v>-8767.77</v>
      </c>
      <c r="N17" s="6">
        <f t="shared" ref="N17" si="69">D17+I17</f>
        <v>-240001.15999999997</v>
      </c>
      <c r="O17" s="6">
        <f t="shared" ref="O17" si="70">E17+J17</f>
        <v>54990.090000000026</v>
      </c>
      <c r="P17" s="6"/>
      <c r="Q17" s="6">
        <f t="shared" ref="Q17" si="71">ROUND(O17*0.1,2)</f>
        <v>5499.01</v>
      </c>
      <c r="R17" s="6">
        <f t="shared" ref="R17" si="72">ROUND(Q17*0.15,2)</f>
        <v>824.85</v>
      </c>
      <c r="S17" s="6">
        <f t="shared" ref="S17" si="73">ROUND(Q17*0.85,2)</f>
        <v>4674.16</v>
      </c>
    </row>
    <row r="18" spans="1:19" ht="15" customHeight="1" x14ac:dyDescent="0.25">
      <c r="A18" s="19">
        <f t="shared" si="14"/>
        <v>45906</v>
      </c>
      <c r="B18" s="6">
        <v>317295.18</v>
      </c>
      <c r="C18" s="6">
        <v>-16466.8</v>
      </c>
      <c r="D18" s="6">
        <v>-271846.26</v>
      </c>
      <c r="E18" s="6">
        <f t="shared" ref="E18" si="74">SUM(B18:D18)</f>
        <v>28982.119999999995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317295.18</v>
      </c>
      <c r="M18" s="6">
        <f t="shared" ref="M18" si="77">C18+H18</f>
        <v>-16466.8</v>
      </c>
      <c r="N18" s="6">
        <f t="shared" ref="N18" si="78">D18+I18</f>
        <v>-271846.26</v>
      </c>
      <c r="O18" s="6">
        <f t="shared" ref="O18" si="79">E18+J18</f>
        <v>28982.119999999995</v>
      </c>
      <c r="P18" s="6"/>
      <c r="Q18" s="6">
        <f t="shared" ref="Q18" si="80">ROUND(O18*0.1,2)</f>
        <v>2898.21</v>
      </c>
      <c r="R18" s="6">
        <f t="shared" ref="R18" si="81">ROUND(Q18*0.15,2)</f>
        <v>434.73</v>
      </c>
      <c r="S18" s="6">
        <f t="shared" ref="S18" si="82">ROUND(Q18*0.85,2)</f>
        <v>2463.48</v>
      </c>
    </row>
    <row r="19" spans="1:19" ht="15" customHeight="1" x14ac:dyDescent="0.25">
      <c r="A19" s="19"/>
      <c r="B19" s="6"/>
      <c r="C19" s="6"/>
      <c r="D19" s="6"/>
      <c r="E19" s="6"/>
      <c r="F19" s="12"/>
      <c r="G19" s="6"/>
      <c r="H19" s="6"/>
      <c r="I19" s="6"/>
      <c r="J19" s="6"/>
      <c r="K19" s="12"/>
      <c r="L19" s="6"/>
      <c r="M19" s="6"/>
      <c r="N19" s="6"/>
      <c r="O19" s="6"/>
      <c r="P19" s="6"/>
      <c r="Q19" s="6"/>
      <c r="R19" s="6"/>
      <c r="S19" s="6"/>
    </row>
    <row r="20" spans="1:19" ht="15" customHeight="1" thickBot="1" x14ac:dyDescent="0.3">
      <c r="B20" s="7">
        <f>SUM(B9:B19)</f>
        <v>2521625.21</v>
      </c>
      <c r="C20" s="7">
        <f t="shared" ref="C20:E20" si="83">SUM(C9:C19)</f>
        <v>-113228.62000000001</v>
      </c>
      <c r="D20" s="7">
        <f t="shared" si="83"/>
        <v>-2156168.9500000002</v>
      </c>
      <c r="E20" s="7">
        <f t="shared" si="83"/>
        <v>252227.63999999987</v>
      </c>
      <c r="F20" s="12"/>
      <c r="G20" s="7">
        <f>SUM(G9:G19)</f>
        <v>0</v>
      </c>
      <c r="H20" s="7">
        <f t="shared" ref="H20:J20" si="84">SUM(H9:H19)</f>
        <v>0</v>
      </c>
      <c r="I20" s="7">
        <f t="shared" si="84"/>
        <v>0</v>
      </c>
      <c r="J20" s="7">
        <f t="shared" si="84"/>
        <v>0</v>
      </c>
      <c r="K20" s="12"/>
      <c r="L20" s="7">
        <f>SUM(L9:L19)</f>
        <v>2521625.21</v>
      </c>
      <c r="M20" s="7">
        <f t="shared" ref="M20:O20" si="85">SUM(M9:M19)</f>
        <v>-113228.62000000001</v>
      </c>
      <c r="N20" s="7">
        <f t="shared" si="85"/>
        <v>-2156168.9500000002</v>
      </c>
      <c r="O20" s="7">
        <f t="shared" si="85"/>
        <v>252227.63999999987</v>
      </c>
      <c r="P20" s="12"/>
      <c r="Q20" s="7">
        <f>SUM(Q9:Q19)</f>
        <v>25222.760000000002</v>
      </c>
      <c r="R20" s="7">
        <f t="shared" ref="R20:S20" si="86">SUM(R9:R19)</f>
        <v>3783.41</v>
      </c>
      <c r="S20" s="7">
        <f t="shared" si="86"/>
        <v>21439.350000000002</v>
      </c>
    </row>
    <row r="21" spans="1:19" ht="15" customHeight="1" thickTop="1" x14ac:dyDescent="0.25"/>
    <row r="22" spans="1:19" ht="15" customHeight="1" x14ac:dyDescent="0.25">
      <c r="A22" s="11" t="s">
        <v>23</v>
      </c>
    </row>
    <row r="23" spans="1:19" ht="15" customHeight="1" x14ac:dyDescent="0.25">
      <c r="A2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3"/>
  <sheetViews>
    <sheetView zoomScaleNormal="100" workbookViewId="0">
      <pane ySplit="6" topLeftCell="A7" activePane="bottomLeft" state="frozen"/>
      <selection activeCell="A4" sqref="A4:S4"/>
      <selection pane="bottomLeft" activeCell="A19" sqref="A19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18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>
        <f t="shared" si="13"/>
        <v>45899</v>
      </c>
      <c r="B17" s="6">
        <v>59285.000028000002</v>
      </c>
      <c r="C17" s="6">
        <v>-20</v>
      </c>
      <c r="D17" s="6">
        <v>-31700.200004000002</v>
      </c>
      <c r="E17" s="6">
        <f t="shared" ref="E17" si="62">SUM(B17:D17)</f>
        <v>27564.800024</v>
      </c>
      <c r="F17" s="12"/>
      <c r="G17" s="6">
        <v>28616.449999999997</v>
      </c>
      <c r="H17" s="6">
        <v>-1829.03</v>
      </c>
      <c r="I17" s="6">
        <v>-13242.260000000002</v>
      </c>
      <c r="J17" s="6">
        <f t="shared" ref="J17" si="63">SUM(G17:I17)</f>
        <v>13545.159999999996</v>
      </c>
      <c r="K17" s="12"/>
      <c r="L17" s="6">
        <f t="shared" ref="L17" si="64">B17+G17</f>
        <v>87901.450027999992</v>
      </c>
      <c r="M17" s="6">
        <f t="shared" ref="M17" si="65">C17+H17</f>
        <v>-1849.03</v>
      </c>
      <c r="N17" s="6">
        <f t="shared" ref="N17" si="66">D17+I17</f>
        <v>-44942.460004000008</v>
      </c>
      <c r="O17" s="6">
        <f t="shared" ref="O17" si="67">E17+J17</f>
        <v>41109.960024</v>
      </c>
      <c r="P17" s="6"/>
      <c r="Q17" s="6">
        <f>ROUND(O17*0.1,2)</f>
        <v>4111</v>
      </c>
      <c r="R17" s="6">
        <f t="shared" ref="R17" si="68">ROUND(Q17*0.15,2)</f>
        <v>616.65</v>
      </c>
      <c r="S17" s="6">
        <f t="shared" ref="S17" si="69">ROUND(Q17*0.85,2)</f>
        <v>3494.35</v>
      </c>
    </row>
    <row r="18" spans="1:19" ht="15" customHeight="1" x14ac:dyDescent="0.25">
      <c r="A18" s="19">
        <f t="shared" si="13"/>
        <v>45906</v>
      </c>
      <c r="B18" s="6">
        <v>69147.570019999985</v>
      </c>
      <c r="C18" s="6">
        <v>-315</v>
      </c>
      <c r="D18" s="6">
        <v>-29705.809991000002</v>
      </c>
      <c r="E18" s="6">
        <f t="shared" ref="E18" si="70">SUM(B18:D18)</f>
        <v>39126.760028999983</v>
      </c>
      <c r="F18" s="12"/>
      <c r="G18" s="6">
        <v>4944.78</v>
      </c>
      <c r="H18" s="6">
        <v>-35.94</v>
      </c>
      <c r="I18" s="6">
        <v>-1447.37</v>
      </c>
      <c r="J18" s="6">
        <f t="shared" ref="J18" si="71">SUM(G18:I18)</f>
        <v>3461.4700000000003</v>
      </c>
      <c r="K18" s="12"/>
      <c r="L18" s="6">
        <f t="shared" ref="L18" si="72">B18+G18</f>
        <v>74092.350019999983</v>
      </c>
      <c r="M18" s="6">
        <f t="shared" ref="M18" si="73">C18+H18</f>
        <v>-350.94</v>
      </c>
      <c r="N18" s="6">
        <f t="shared" ref="N18" si="74">D18+I18</f>
        <v>-31153.179991000001</v>
      </c>
      <c r="O18" s="6">
        <f t="shared" ref="O18" si="75">E18+J18</f>
        <v>42588.230028999984</v>
      </c>
      <c r="P18" s="6"/>
      <c r="Q18" s="6">
        <f>ROUND(O18*0.1,2)+0.01</f>
        <v>4258.83</v>
      </c>
      <c r="R18" s="6">
        <f t="shared" ref="R18" si="76">ROUND(Q18*0.15,2)</f>
        <v>638.82000000000005</v>
      </c>
      <c r="S18" s="6">
        <f t="shared" ref="S18" si="77">ROUND(Q18*0.85,2)</f>
        <v>3620.01</v>
      </c>
    </row>
    <row r="19" spans="1:19" x14ac:dyDescent="0.25">
      <c r="A19" s="19"/>
      <c r="B19" s="6"/>
      <c r="C19" s="6"/>
      <c r="D19" s="6"/>
      <c r="E19" s="6"/>
      <c r="F19" s="12"/>
      <c r="G19" s="6"/>
      <c r="H19" s="6"/>
      <c r="I19" s="6"/>
      <c r="J19" s="6"/>
      <c r="K19" s="12"/>
      <c r="L19" s="6"/>
      <c r="M19" s="6"/>
      <c r="N19" s="6"/>
      <c r="O19" s="6"/>
      <c r="P19" s="6"/>
      <c r="Q19" s="6"/>
      <c r="R19" s="6"/>
      <c r="S19" s="6"/>
    </row>
    <row r="20" spans="1:19" ht="15" customHeight="1" thickBot="1" x14ac:dyDescent="0.3">
      <c r="B20" s="7">
        <f>SUM(B9:B19)</f>
        <v>377135.29006299999</v>
      </c>
      <c r="C20" s="7">
        <f t="shared" ref="C20:E20" si="78">SUM(C9:C19)</f>
        <v>-3121</v>
      </c>
      <c r="D20" s="7">
        <f t="shared" si="78"/>
        <v>-267422.27999700001</v>
      </c>
      <c r="E20" s="7">
        <f t="shared" si="78"/>
        <v>106592.01006599999</v>
      </c>
      <c r="F20" s="12"/>
      <c r="G20" s="7">
        <f>SUM(G9:G19)</f>
        <v>167756.13999999998</v>
      </c>
      <c r="H20" s="7">
        <f t="shared" ref="H20:J20" si="79">SUM(H9:H19)</f>
        <v>-8925.92</v>
      </c>
      <c r="I20" s="7">
        <f t="shared" si="79"/>
        <v>-127850.61000000002</v>
      </c>
      <c r="J20" s="7">
        <f t="shared" si="79"/>
        <v>30979.609999999993</v>
      </c>
      <c r="K20" s="12"/>
      <c r="L20" s="7">
        <f>SUM(L9:L19)</f>
        <v>544891.43006299995</v>
      </c>
      <c r="M20" s="7">
        <f t="shared" ref="M20:O20" si="80">SUM(M9:M19)</f>
        <v>-12046.920000000002</v>
      </c>
      <c r="N20" s="7">
        <f t="shared" si="80"/>
        <v>-395272.88999699999</v>
      </c>
      <c r="O20" s="7">
        <f t="shared" si="80"/>
        <v>137571.62006599997</v>
      </c>
      <c r="P20" s="12"/>
      <c r="Q20" s="7">
        <f>SUM(Q9:Q19)</f>
        <v>13757.18</v>
      </c>
      <c r="R20" s="7">
        <f t="shared" ref="R20:S20" si="81">SUM(R9:R19)</f>
        <v>2063.5700000000002</v>
      </c>
      <c r="S20" s="7">
        <f t="shared" si="81"/>
        <v>11693.61</v>
      </c>
    </row>
    <row r="21" spans="1:19" ht="15" customHeight="1" thickTop="1" x14ac:dyDescent="0.25"/>
    <row r="22" spans="1:19" ht="15" customHeight="1" x14ac:dyDescent="0.25">
      <c r="A22" s="11" t="s">
        <v>23</v>
      </c>
    </row>
    <row r="23" spans="1:19" ht="15" customHeight="1" x14ac:dyDescent="0.25">
      <c r="A2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23"/>
  <sheetViews>
    <sheetView zoomScaleNormal="100" workbookViewId="0">
      <pane ySplit="6" topLeftCell="A7" activePane="bottomLeft" state="frozen"/>
      <selection activeCell="A4" sqref="A4:S4"/>
      <selection pane="bottomLeft" activeCell="A19" sqref="A19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18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2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3">SUM(G16:I16)</f>
        <v>370473.66999999993</v>
      </c>
      <c r="K16" s="12"/>
      <c r="L16" s="6">
        <f t="shared" ref="L16" si="54">B16+G16</f>
        <v>2857583.6199999996</v>
      </c>
      <c r="M16" s="6">
        <f t="shared" ref="M16" si="55">C16+H16</f>
        <v>-13394.630000000001</v>
      </c>
      <c r="N16" s="6">
        <f t="shared" ref="N16" si="56">D16+I16</f>
        <v>-2406573.02</v>
      </c>
      <c r="O16" s="6">
        <f t="shared" ref="O16" si="57">E16+J16</f>
        <v>437615.96999999991</v>
      </c>
      <c r="P16" s="6"/>
      <c r="Q16" s="6">
        <f>ROUND(O16*0.1,2)</f>
        <v>43761.599999999999</v>
      </c>
      <c r="R16" s="6">
        <f t="shared" ref="R16" si="58">ROUND(Q16*0.15,2)</f>
        <v>6564.24</v>
      </c>
      <c r="S16" s="6">
        <f>ROUND(Q16*0.85,2)</f>
        <v>37197.360000000001</v>
      </c>
    </row>
    <row r="17" spans="1:19" ht="15" customHeight="1" x14ac:dyDescent="0.25">
      <c r="A17" s="19">
        <f t="shared" si="13"/>
        <v>45899</v>
      </c>
      <c r="B17" s="6">
        <v>390504.86</v>
      </c>
      <c r="C17" s="6">
        <v>0</v>
      </c>
      <c r="D17" s="6">
        <v>-178116.19</v>
      </c>
      <c r="E17" s="6">
        <f t="shared" ref="E17" si="59">SUM(B17:D17)</f>
        <v>212388.66999999998</v>
      </c>
      <c r="F17" s="12"/>
      <c r="G17" s="6">
        <v>3699506.3699999996</v>
      </c>
      <c r="H17" s="6">
        <v>-11712.87</v>
      </c>
      <c r="I17" s="6">
        <v>-2998597.73</v>
      </c>
      <c r="J17" s="6">
        <f t="shared" ref="J17" si="60">SUM(G17:I17)</f>
        <v>689195.76999999955</v>
      </c>
      <c r="K17" s="12"/>
      <c r="L17" s="6">
        <f t="shared" ref="L17" si="61">B17+G17</f>
        <v>4090011.2299999995</v>
      </c>
      <c r="M17" s="6">
        <f t="shared" ref="M17" si="62">C17+H17</f>
        <v>-11712.87</v>
      </c>
      <c r="N17" s="6">
        <f t="shared" ref="N17" si="63">D17+I17</f>
        <v>-3176713.92</v>
      </c>
      <c r="O17" s="6">
        <f t="shared" ref="O17" si="64">E17+J17</f>
        <v>901584.43999999948</v>
      </c>
      <c r="P17" s="6"/>
      <c r="Q17" s="6">
        <f>ROUND(O17*0.1,2)</f>
        <v>90158.44</v>
      </c>
      <c r="R17" s="6">
        <f t="shared" ref="R17" si="65">ROUND(Q17*0.15,2)</f>
        <v>13523.77</v>
      </c>
      <c r="S17" s="6">
        <f>ROUND(Q17*0.85,2)</f>
        <v>76634.67</v>
      </c>
    </row>
    <row r="18" spans="1:19" ht="15" customHeight="1" x14ac:dyDescent="0.25">
      <c r="A18" s="19">
        <f t="shared" si="13"/>
        <v>45906</v>
      </c>
      <c r="B18" s="6">
        <v>497464.32999999996</v>
      </c>
      <c r="C18" s="6">
        <v>-20</v>
      </c>
      <c r="D18" s="6">
        <v>-298923.07</v>
      </c>
      <c r="E18" s="6">
        <f t="shared" ref="E18" si="66">SUM(B18:D18)</f>
        <v>198521.25999999995</v>
      </c>
      <c r="F18" s="12"/>
      <c r="G18" s="6">
        <v>4618295.2300000004</v>
      </c>
      <c r="H18" s="6">
        <v>-9836.18</v>
      </c>
      <c r="I18" s="6">
        <v>-3575422.14</v>
      </c>
      <c r="J18" s="6">
        <f t="shared" ref="J18" si="67">SUM(G18:I18)</f>
        <v>1033036.9100000006</v>
      </c>
      <c r="K18" s="12"/>
      <c r="L18" s="6">
        <f t="shared" ref="L18" si="68">B18+G18</f>
        <v>5115759.5600000005</v>
      </c>
      <c r="M18" s="6">
        <f t="shared" ref="M18" si="69">C18+H18</f>
        <v>-9856.18</v>
      </c>
      <c r="N18" s="6">
        <f t="shared" ref="N18" si="70">D18+I18</f>
        <v>-3874345.21</v>
      </c>
      <c r="O18" s="6">
        <f t="shared" ref="O18" si="71">E18+J18</f>
        <v>1231558.1700000006</v>
      </c>
      <c r="P18" s="6"/>
      <c r="Q18" s="6">
        <f>ROUND(O18*0.1,2)+0.01</f>
        <v>123155.83</v>
      </c>
      <c r="R18" s="6">
        <f t="shared" ref="R18" si="72">ROUND(Q18*0.15,2)</f>
        <v>18473.37</v>
      </c>
      <c r="S18" s="6">
        <f>ROUND(Q18*0.85,2)</f>
        <v>104682.46</v>
      </c>
    </row>
    <row r="19" spans="1:19" ht="15" customHeight="1" x14ac:dyDescent="0.25">
      <c r="A19" s="19"/>
      <c r="B19" s="6"/>
      <c r="C19" s="6"/>
      <c r="D19" s="6"/>
      <c r="E19" s="6"/>
      <c r="F19" s="12"/>
      <c r="G19" s="6"/>
      <c r="H19" s="6"/>
      <c r="I19" s="6"/>
      <c r="J19" s="6"/>
      <c r="K19" s="12"/>
      <c r="L19" s="6"/>
      <c r="M19" s="6"/>
      <c r="N19" s="6"/>
      <c r="O19" s="6"/>
      <c r="P19" s="6"/>
      <c r="Q19" s="6"/>
      <c r="R19" s="6"/>
      <c r="S19" s="6"/>
    </row>
    <row r="20" spans="1:19" ht="15" customHeight="1" thickBot="1" x14ac:dyDescent="0.3">
      <c r="B20" s="7">
        <f>SUM(B9:B19)</f>
        <v>2349521.4929999998</v>
      </c>
      <c r="C20" s="7">
        <f t="shared" ref="C20:E20" si="73">SUM(C9:C19)</f>
        <v>-35</v>
      </c>
      <c r="D20" s="7">
        <f t="shared" si="73"/>
        <v>-1733484.44</v>
      </c>
      <c r="E20" s="7">
        <f t="shared" si="73"/>
        <v>616002.05299999996</v>
      </c>
      <c r="F20" s="12"/>
      <c r="G20" s="7">
        <f>SUM(G9:G19)</f>
        <v>26037917.719999999</v>
      </c>
      <c r="H20" s="7">
        <f t="shared" ref="H20:J20" si="74">SUM(H9:H19)</f>
        <v>-98256.62</v>
      </c>
      <c r="I20" s="7">
        <f t="shared" si="74"/>
        <v>-21568885.850000001</v>
      </c>
      <c r="J20" s="7">
        <f t="shared" si="74"/>
        <v>4370775.25</v>
      </c>
      <c r="K20" s="12"/>
      <c r="L20" s="7">
        <f>SUM(L9:L19)</f>
        <v>28387439.213</v>
      </c>
      <c r="M20" s="7">
        <f t="shared" ref="M20:O20" si="75">SUM(M9:M19)</f>
        <v>-98291.62</v>
      </c>
      <c r="N20" s="7">
        <f t="shared" si="75"/>
        <v>-23302370.289999999</v>
      </c>
      <c r="O20" s="7">
        <f t="shared" si="75"/>
        <v>4986777.3029999994</v>
      </c>
      <c r="P20" s="12"/>
      <c r="Q20" s="7">
        <f>SUM(Q9:Q19)</f>
        <v>498677.76000000001</v>
      </c>
      <c r="R20" s="7">
        <f t="shared" ref="R20:S20" si="76">SUM(R9:R19)</f>
        <v>74801.67</v>
      </c>
      <c r="S20" s="7">
        <f t="shared" si="76"/>
        <v>423876.09</v>
      </c>
    </row>
    <row r="21" spans="1:19" ht="15" customHeight="1" thickTop="1" x14ac:dyDescent="0.25"/>
    <row r="22" spans="1:19" ht="15" customHeight="1" x14ac:dyDescent="0.25">
      <c r="A22" s="11" t="s">
        <v>23</v>
      </c>
    </row>
    <row r="23" spans="1:19" ht="15" customHeight="1" x14ac:dyDescent="0.25">
      <c r="A2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3"/>
  <sheetViews>
    <sheetView zoomScaleNormal="100" workbookViewId="0">
      <pane ySplit="6" topLeftCell="A7" activePane="bottomLeft" state="frozen"/>
      <selection activeCell="A4" sqref="A4:S4"/>
      <selection pane="bottomLeft" activeCell="A19" sqref="A19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18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4.2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4.2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4.2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4.2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4.25" customHeight="1" x14ac:dyDescent="0.25">
      <c r="A17" s="19">
        <f t="shared" si="14"/>
        <v>45899</v>
      </c>
      <c r="B17" s="6">
        <v>11145.5</v>
      </c>
      <c r="C17" s="6">
        <v>-50</v>
      </c>
      <c r="D17" s="6">
        <v>-6696.75</v>
      </c>
      <c r="E17" s="6">
        <f t="shared" ref="E17" si="65">SUM(B17:D17)</f>
        <v>4398.75</v>
      </c>
      <c r="F17" s="12"/>
      <c r="G17" s="6">
        <v>3061706.6000000006</v>
      </c>
      <c r="H17" s="6">
        <v>-363.7</v>
      </c>
      <c r="I17" s="6">
        <v>-2290036.5300000003</v>
      </c>
      <c r="J17" s="6">
        <f t="shared" ref="J17" si="66">SUM(G17:I17)</f>
        <v>771306.37000000011</v>
      </c>
      <c r="K17" s="12"/>
      <c r="L17" s="6">
        <f t="shared" ref="L17" si="67">B17+G17</f>
        <v>3072852.1000000006</v>
      </c>
      <c r="M17" s="6">
        <f t="shared" ref="M17" si="68">C17+H17</f>
        <v>-413.7</v>
      </c>
      <c r="N17" s="6">
        <f t="shared" ref="N17" si="69">D17+I17</f>
        <v>-2296733.2800000003</v>
      </c>
      <c r="O17" s="6">
        <f t="shared" ref="O17" si="70">E17+J17</f>
        <v>775705.12000000011</v>
      </c>
      <c r="P17" s="6"/>
      <c r="Q17" s="6">
        <f>ROUND(O17*0.1,2)+0.01</f>
        <v>77570.51999999999</v>
      </c>
      <c r="R17" s="6">
        <f t="shared" ref="R17" si="71">ROUND(Q17*0.15,2)</f>
        <v>11635.58</v>
      </c>
      <c r="S17" s="6">
        <f t="shared" ref="S17" si="72">ROUND(Q17*0.85,2)</f>
        <v>65934.94</v>
      </c>
    </row>
    <row r="18" spans="1:19" ht="14.25" customHeight="1" x14ac:dyDescent="0.25">
      <c r="A18" s="19">
        <f t="shared" si="14"/>
        <v>45906</v>
      </c>
      <c r="B18" s="6">
        <v>22116.5</v>
      </c>
      <c r="C18" s="6">
        <v>0</v>
      </c>
      <c r="D18" s="6">
        <v>-23737.5</v>
      </c>
      <c r="E18" s="6">
        <f t="shared" ref="E18" si="73">SUM(B18:D18)</f>
        <v>-1621</v>
      </c>
      <c r="F18" s="12"/>
      <c r="G18" s="6">
        <v>3792821.7</v>
      </c>
      <c r="H18" s="6">
        <v>-322.48</v>
      </c>
      <c r="I18" s="6">
        <v>-2649381.91</v>
      </c>
      <c r="J18" s="6">
        <f t="shared" ref="J18" si="74">SUM(G18:I18)</f>
        <v>1143117.31</v>
      </c>
      <c r="K18" s="12"/>
      <c r="L18" s="6">
        <f t="shared" ref="L18" si="75">B18+G18</f>
        <v>3814938.2</v>
      </c>
      <c r="M18" s="6">
        <f t="shared" ref="M18" si="76">C18+H18</f>
        <v>-322.48</v>
      </c>
      <c r="N18" s="6">
        <f t="shared" ref="N18" si="77">D18+I18</f>
        <v>-2673119.41</v>
      </c>
      <c r="O18" s="6">
        <f t="shared" ref="O18" si="78">E18+J18</f>
        <v>1141496.31</v>
      </c>
      <c r="P18" s="6"/>
      <c r="Q18" s="6">
        <f>ROUND(O18*0.1,2)</f>
        <v>114149.63</v>
      </c>
      <c r="R18" s="6">
        <f t="shared" ref="R18" si="79">ROUND(Q18*0.15,2)</f>
        <v>17122.439999999999</v>
      </c>
      <c r="S18" s="6">
        <f t="shared" ref="S18" si="80">ROUND(Q18*0.85,2)</f>
        <v>97027.19</v>
      </c>
    </row>
    <row r="19" spans="1:19" ht="15" customHeight="1" x14ac:dyDescent="0.25">
      <c r="A19" s="19"/>
      <c r="B19" s="6"/>
      <c r="C19" s="6"/>
      <c r="D19" s="6"/>
      <c r="E19" s="6"/>
      <c r="F19" s="12"/>
      <c r="G19" s="6"/>
      <c r="H19" s="6"/>
      <c r="I19" s="6"/>
      <c r="J19" s="6"/>
      <c r="K19" s="12"/>
      <c r="L19" s="6"/>
      <c r="M19" s="6"/>
      <c r="N19" s="6"/>
      <c r="O19" s="6"/>
      <c r="P19" s="6"/>
      <c r="Q19" s="6"/>
      <c r="R19" s="6"/>
      <c r="S19" s="6"/>
    </row>
    <row r="20" spans="1:19" ht="15" customHeight="1" thickBot="1" x14ac:dyDescent="0.3">
      <c r="B20" s="7">
        <f>SUM(B9:B19)</f>
        <v>147296.25</v>
      </c>
      <c r="C20" s="7">
        <f t="shared" ref="C20:E20" si="81">SUM(C9:C19)</f>
        <v>-298</v>
      </c>
      <c r="D20" s="7">
        <f t="shared" si="81"/>
        <v>-119126</v>
      </c>
      <c r="E20" s="7">
        <f t="shared" si="81"/>
        <v>27872.25</v>
      </c>
      <c r="F20" s="12"/>
      <c r="G20" s="7">
        <f>SUM(G9:G19)</f>
        <v>23736819.720000003</v>
      </c>
      <c r="H20" s="7">
        <f t="shared" ref="H20:J20" si="82">SUM(H9:H19)</f>
        <v>-3071.0899999999997</v>
      </c>
      <c r="I20" s="7">
        <f t="shared" si="82"/>
        <v>-19401290.920000002</v>
      </c>
      <c r="J20" s="7">
        <f t="shared" si="82"/>
        <v>4332457.7100000009</v>
      </c>
      <c r="K20" s="12"/>
      <c r="L20" s="7">
        <f>SUM(L9:L19)</f>
        <v>23884115.970000003</v>
      </c>
      <c r="M20" s="7">
        <f t="shared" ref="M20:O20" si="83">SUM(M9:M19)</f>
        <v>-3369.0899999999997</v>
      </c>
      <c r="N20" s="7">
        <f t="shared" si="83"/>
        <v>-19520416.920000002</v>
      </c>
      <c r="O20" s="7">
        <f t="shared" si="83"/>
        <v>4360329.9600000009</v>
      </c>
      <c r="P20" s="12"/>
      <c r="Q20" s="7">
        <f>SUM(Q9:Q19)</f>
        <v>436033.02</v>
      </c>
      <c r="R20" s="7">
        <f t="shared" ref="R20:S20" si="84">SUM(R9:R19)</f>
        <v>65404.95</v>
      </c>
      <c r="S20" s="7">
        <f t="shared" si="84"/>
        <v>370628.07</v>
      </c>
    </row>
    <row r="21" spans="1:19" ht="15" customHeight="1" thickTop="1" x14ac:dyDescent="0.25"/>
    <row r="22" spans="1:19" ht="15" customHeight="1" x14ac:dyDescent="0.25">
      <c r="A22" s="11" t="s">
        <v>23</v>
      </c>
    </row>
    <row r="23" spans="1:19" ht="15" customHeight="1" x14ac:dyDescent="0.25">
      <c r="A2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2020-10-08T15:44:25Z</cp:lastPrinted>
  <dcterms:created xsi:type="dcterms:W3CDTF">2018-09-06T17:44:55Z</dcterms:created>
  <dcterms:modified xsi:type="dcterms:W3CDTF">2025-09-11T14:40:21Z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